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995" windowHeight="7425" activeTab="0"/>
  </bookViews>
  <sheets>
    <sheet name="Calcul" sheetId="1" r:id="rId1"/>
  </sheets>
  <definedNames>
    <definedName name="solver_adj" localSheetId="0" hidden="1">'Calcul'!$G$17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'Calcul'!$G$40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375000</definedName>
    <definedName name="_xlnm.Print_Area" localSheetId="0">'Calcul'!$B$2:$I$54</definedName>
  </definedNames>
  <calcPr fullCalcOnLoad="1"/>
</workbook>
</file>

<file path=xl/sharedStrings.xml><?xml version="1.0" encoding="utf-8"?>
<sst xmlns="http://schemas.openxmlformats.org/spreadsheetml/2006/main" count="91" uniqueCount="79">
  <si>
    <t>INTERNATIONAL MARBLEHEAD CLASS</t>
  </si>
  <si>
    <t>Feuille de mesure des gréements       (Ceci n'est pas un certificat)</t>
  </si>
  <si>
    <t>Date :</t>
  </si>
  <si>
    <t>Numéro de coque  :</t>
  </si>
  <si>
    <t>NB - Jaugeur</t>
  </si>
  <si>
    <t>Les valeurs calculées doivent être arrondies à l'entier le plus proche avant enregistrement.</t>
  </si>
  <si>
    <t>Les valeurs utilisées pour les calculs suivant doivent être les valeurs enregistrées correctement arrondies</t>
  </si>
  <si>
    <t>Groupe de Gréement</t>
  </si>
  <si>
    <t>A</t>
  </si>
  <si>
    <t>B</t>
  </si>
  <si>
    <t>C</t>
  </si>
  <si>
    <t>(cases encadrées = mesures, autres = calculs)</t>
  </si>
  <si>
    <t>Distance entre marque haute et marque basse
(Les mesures pour les gréements A, B et C doivent être décroissantes - voir A.11.5)</t>
  </si>
  <si>
    <t>G</t>
  </si>
  <si>
    <t>(max 2160)</t>
  </si>
  <si>
    <t>I</t>
  </si>
  <si>
    <t>0.8 x (A + G)</t>
  </si>
  <si>
    <r>
      <t xml:space="preserve">Perpendiculaire </t>
    </r>
    <r>
      <rPr>
        <sz val="11"/>
        <rFont val="Arial"/>
        <family val="2"/>
      </rPr>
      <t>point d'écoute/ guindant</t>
    </r>
  </si>
  <si>
    <t>(NB G.2.5 (b))</t>
  </si>
  <si>
    <t>Largeur au quart de la hauteur</t>
  </si>
  <si>
    <r>
      <t>Largeur maximum au quart de la hauteur</t>
    </r>
    <r>
      <rPr>
        <sz val="11"/>
        <rFont val="Arial"/>
        <family val="2"/>
      </rPr>
      <t xml:space="preserve"> sans pénalité</t>
    </r>
  </si>
  <si>
    <t>(3/4 B + 63)</t>
  </si>
  <si>
    <t>X</t>
  </si>
  <si>
    <t>Largeur à la moitié de la hauteur</t>
  </si>
  <si>
    <r>
      <t>Largeur maximum à la moitié de la hauteur</t>
    </r>
    <r>
      <rPr>
        <sz val="11"/>
        <rFont val="Arial"/>
        <family val="2"/>
      </rPr>
      <t xml:space="preserve"> sans pénalité</t>
    </r>
  </si>
  <si>
    <t>(1/2 B + 72)</t>
  </si>
  <si>
    <t>Y</t>
  </si>
  <si>
    <t>Largeur au trois-quart de la hauteur</t>
  </si>
  <si>
    <r>
      <t>Largeur maximum au trois-quart de la hauteur</t>
    </r>
    <r>
      <rPr>
        <sz val="11"/>
        <rFont val="Arial"/>
        <family val="2"/>
      </rPr>
      <t xml:space="preserve"> sans pénalité</t>
    </r>
  </si>
  <si>
    <t>(1/4 B + 72)</t>
  </si>
  <si>
    <t>Z</t>
  </si>
  <si>
    <t>Q</t>
  </si>
  <si>
    <t>Longueur du guindant</t>
  </si>
  <si>
    <t>R</t>
  </si>
  <si>
    <r>
      <t xml:space="preserve">Perpendiculaire </t>
    </r>
    <r>
      <rPr>
        <sz val="11"/>
        <rFont val="Arial"/>
        <family val="2"/>
      </rPr>
      <t>point d'écoute/ bord d'attaque</t>
    </r>
  </si>
  <si>
    <t>(3/4 R + 55)</t>
  </si>
  <si>
    <t>x</t>
  </si>
  <si>
    <t>(1/2 R + 60)</t>
  </si>
  <si>
    <t>y</t>
  </si>
  <si>
    <t>(1/4 R + 60)</t>
  </si>
  <si>
    <t>z</t>
  </si>
  <si>
    <t>M1</t>
  </si>
  <si>
    <t>Grand voile  surface du triangle</t>
  </si>
  <si>
    <t>M2</t>
  </si>
  <si>
    <t>Grand voile  surface additionnelle</t>
  </si>
  <si>
    <t>J1</t>
  </si>
  <si>
    <t>Foc surface du triangle</t>
  </si>
  <si>
    <t>J2</t>
  </si>
  <si>
    <t>Foc surface additionnelle</t>
  </si>
  <si>
    <t>Somme de M1 + M2 + J1 + J2 (mm^2)</t>
  </si>
  <si>
    <t>(maximum 516149)</t>
  </si>
  <si>
    <t>for checks</t>
  </si>
  <si>
    <t>SURFACE DE VOILE MESUREE TOTALE</t>
  </si>
  <si>
    <t>(maximum arrondi 0.5161)</t>
  </si>
  <si>
    <t>DECLARATION par le jaugeur</t>
  </si>
  <si>
    <t>barrez les colonnes inutilisées</t>
  </si>
  <si>
    <t>Je certifie avoir pris les mesures et les avoir reportés sur ce formulaire</t>
  </si>
  <si>
    <t>Nom du jaugeur</t>
  </si>
  <si>
    <t>Officiellement reconnu par la FFV</t>
  </si>
  <si>
    <t>(LETTRES CAPITALES)</t>
  </si>
  <si>
    <t>(ISAF Member National Authority of Country)</t>
  </si>
  <si>
    <t>Signature</t>
  </si>
  <si>
    <t>Date</t>
  </si>
  <si>
    <t>© 2002, ISAF</t>
  </si>
  <si>
    <r>
      <t>MAT</t>
    </r>
    <r>
      <rPr>
        <i/>
        <sz val="12"/>
        <color indexed="9"/>
        <rFont val="Arial"/>
        <family val="2"/>
      </rPr>
      <t xml:space="preserve"> - A.11.5</t>
    </r>
  </si>
  <si>
    <r>
      <t xml:space="preserve">Hauteur - </t>
    </r>
    <r>
      <rPr>
        <b/>
        <sz val="10"/>
        <rFont val="Arial"/>
        <family val="2"/>
      </rPr>
      <t>marque de pont / marque basse</t>
    </r>
  </si>
  <si>
    <r>
      <t xml:space="preserve">Hauteur - </t>
    </r>
    <r>
      <rPr>
        <b/>
        <sz val="10"/>
        <rFont val="Arial"/>
        <family val="2"/>
      </rPr>
      <t>marque de pont / marque haute  (A +G)</t>
    </r>
  </si>
  <si>
    <r>
      <t>Hauteur -</t>
    </r>
    <r>
      <rPr>
        <b/>
        <sz val="10"/>
        <rFont val="Arial"/>
        <family val="2"/>
      </rPr>
      <t xml:space="preserve"> marque de pont / bord inf de la marque limite d'étai</t>
    </r>
  </si>
  <si>
    <r>
      <t xml:space="preserve">GRAND VOILE </t>
    </r>
    <r>
      <rPr>
        <i/>
        <sz val="12"/>
        <color indexed="9"/>
        <rFont val="Arial"/>
        <family val="2"/>
      </rPr>
      <t>- G.2.5 (b) et H.6</t>
    </r>
  </si>
  <si>
    <r>
      <t>Excédent mesuré</t>
    </r>
    <r>
      <rPr>
        <b/>
        <sz val="11"/>
        <rFont val="Arial"/>
        <family val="2"/>
      </rPr>
      <t xml:space="preserve"> de largeur au quart de la hauteur</t>
    </r>
  </si>
  <si>
    <r>
      <t>Excédent mesuré</t>
    </r>
    <r>
      <rPr>
        <b/>
        <sz val="11"/>
        <rFont val="Arial"/>
        <family val="2"/>
      </rPr>
      <t xml:space="preserve"> de largeur à la moitié de la hauteur</t>
    </r>
  </si>
  <si>
    <r>
      <t>Excédent mesuré</t>
    </r>
    <r>
      <rPr>
        <b/>
        <sz val="11"/>
        <rFont val="Arial"/>
        <family val="2"/>
      </rPr>
      <t xml:space="preserve"> de largeur au trois-quart de la hauteur</t>
    </r>
  </si>
  <si>
    <r>
      <t>FOC</t>
    </r>
    <r>
      <rPr>
        <i/>
        <sz val="12"/>
        <color indexed="9"/>
        <rFont val="Arial"/>
        <family val="2"/>
      </rPr>
      <t xml:space="preserve"> - G.2.5 (b) et H.6</t>
    </r>
  </si>
  <si>
    <r>
      <t>SURFACE DE VOILE</t>
    </r>
    <r>
      <rPr>
        <i/>
        <sz val="12"/>
        <color indexed="9"/>
        <rFont val="Arial"/>
        <family val="2"/>
      </rPr>
      <t>- G.5.1 and G.5.2</t>
    </r>
  </si>
  <si>
    <r>
      <t xml:space="preserve">A </t>
    </r>
    <r>
      <rPr>
        <sz val="8"/>
        <rFont val="Arial"/>
        <family val="2"/>
      </rPr>
      <t>x</t>
    </r>
    <r>
      <rPr>
        <sz val="10"/>
        <rFont val="Arial"/>
        <family val="0"/>
      </rPr>
      <t xml:space="preserve"> B / 2</t>
    </r>
  </si>
  <si>
    <r>
      <t xml:space="preserve">A </t>
    </r>
    <r>
      <rPr>
        <sz val="8"/>
        <rFont val="Arial"/>
        <family val="2"/>
      </rPr>
      <t>x</t>
    </r>
    <r>
      <rPr>
        <sz val="10"/>
        <rFont val="Arial"/>
        <family val="0"/>
      </rPr>
      <t xml:space="preserve"> (2 X + Y + 2 Z) / 6</t>
    </r>
  </si>
  <si>
    <r>
      <t xml:space="preserve">Q </t>
    </r>
    <r>
      <rPr>
        <sz val="8"/>
        <rFont val="Arial"/>
        <family val="2"/>
      </rPr>
      <t>x</t>
    </r>
    <r>
      <rPr>
        <sz val="10"/>
        <rFont val="Arial"/>
        <family val="0"/>
      </rPr>
      <t xml:space="preserve"> R / 2</t>
    </r>
  </si>
  <si>
    <r>
      <t xml:space="preserve">Q </t>
    </r>
    <r>
      <rPr>
        <sz val="8"/>
        <rFont val="Arial"/>
        <family val="2"/>
      </rPr>
      <t>x</t>
    </r>
    <r>
      <rPr>
        <sz val="10"/>
        <rFont val="Arial"/>
        <family val="0"/>
      </rPr>
      <t xml:space="preserve"> (2 x + y + 2 z) / 6</t>
    </r>
  </si>
  <si>
    <t>Effective: 1 mars 2002 -formulaire de mesure, voiles et grééments Marblehead (trad AFCM/BM)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</si>
</sst>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0.0000"/>
  </numFmts>
  <fonts count="22">
    <font>
      <sz val="10"/>
      <name val="Arial"/>
      <family val="0"/>
    </font>
    <font>
      <b/>
      <sz val="20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1"/>
      <color indexed="9"/>
      <name val="Arial"/>
      <family val="2"/>
    </font>
    <font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9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 horizontal="right"/>
      <protection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9" fillId="0" borderId="0" xfId="0" applyFont="1" applyAlignment="1">
      <alignment/>
    </xf>
    <xf numFmtId="0" fontId="0" fillId="0" borderId="6" xfId="0" applyFill="1" applyBorder="1" applyAlignment="1">
      <alignment/>
    </xf>
    <xf numFmtId="0" fontId="15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right"/>
    </xf>
    <xf numFmtId="0" fontId="15" fillId="0" borderId="10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6" fillId="2" borderId="0" xfId="0" applyFont="1" applyFill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0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21" fillId="0" borderId="13" xfId="0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180" fontId="19" fillId="0" borderId="4" xfId="0" applyNumberFormat="1" applyFont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1" fontId="14" fillId="0" borderId="12" xfId="0" applyNumberFormat="1" applyFont="1" applyFill="1" applyBorder="1" applyAlignment="1" applyProtection="1">
      <alignment horizontal="right"/>
      <protection hidden="1"/>
    </xf>
    <xf numFmtId="1" fontId="14" fillId="0" borderId="12" xfId="0" applyNumberFormat="1" applyFont="1" applyBorder="1" applyAlignment="1" applyProtection="1">
      <alignment horizontal="right"/>
      <protection hidden="1"/>
    </xf>
    <xf numFmtId="180" fontId="18" fillId="0" borderId="12" xfId="0" applyNumberFormat="1" applyFont="1" applyBorder="1" applyAlignment="1" applyProtection="1">
      <alignment/>
      <protection hidden="1"/>
    </xf>
    <xf numFmtId="0" fontId="14" fillId="0" borderId="12" xfId="0" applyFont="1" applyFill="1" applyBorder="1" applyAlignment="1" applyProtection="1">
      <alignment horizontal="center"/>
      <protection hidden="1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hidden="1"/>
    </xf>
    <xf numFmtId="1" fontId="14" fillId="0" borderId="16" xfId="0" applyNumberFormat="1" applyFont="1" applyBorder="1" applyAlignment="1" applyProtection="1">
      <alignment horizontal="center"/>
      <protection hidden="1"/>
    </xf>
    <xf numFmtId="1" fontId="14" fillId="0" borderId="17" xfId="0" applyNumberFormat="1" applyFont="1" applyBorder="1" applyAlignment="1" applyProtection="1">
      <alignment horizontal="center"/>
      <protection hidden="1"/>
    </xf>
    <xf numFmtId="15" fontId="4" fillId="3" borderId="13" xfId="0" applyNumberFormat="1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/>
      <protection locked="0"/>
    </xf>
    <xf numFmtId="0" fontId="4" fillId="3" borderId="10" xfId="0" applyFont="1" applyFill="1" applyBorder="1" applyAlignment="1" applyProtection="1">
      <alignment/>
      <protection locked="0"/>
    </xf>
    <xf numFmtId="0" fontId="4" fillId="3" borderId="11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6"/>
  <sheetViews>
    <sheetView tabSelected="1" zoomScale="75" zoomScaleNormal="75" workbookViewId="0" topLeftCell="A1">
      <selection activeCell="H12" sqref="H12"/>
    </sheetView>
  </sheetViews>
  <sheetFormatPr defaultColWidth="11.421875" defaultRowHeight="12.75"/>
  <cols>
    <col min="1" max="1" width="2.00390625" style="0" customWidth="1"/>
    <col min="2" max="2" width="6.8515625" style="0" customWidth="1"/>
    <col min="3" max="3" width="46.7109375" style="0" customWidth="1"/>
    <col min="4" max="4" width="15.421875" style="0" customWidth="1"/>
    <col min="5" max="5" width="12.140625" style="0" customWidth="1"/>
    <col min="6" max="6" width="3.421875" style="0" customWidth="1"/>
    <col min="7" max="7" width="11.7109375" style="0" customWidth="1"/>
    <col min="8" max="8" width="11.8515625" style="0" customWidth="1"/>
    <col min="9" max="9" width="12.140625" style="0" customWidth="1"/>
  </cols>
  <sheetData>
    <row r="1" spans="5:6" ht="12.75">
      <c r="E1" s="1"/>
      <c r="F1" s="1"/>
    </row>
    <row r="2" spans="2:9" ht="26.25">
      <c r="B2" s="2" t="s">
        <v>0</v>
      </c>
      <c r="E2" s="1"/>
      <c r="F2" s="1"/>
      <c r="I2" s="2">
        <v>2002</v>
      </c>
    </row>
    <row r="3" spans="2:6" ht="26.25">
      <c r="B3" s="2" t="s">
        <v>1</v>
      </c>
      <c r="E3" s="1"/>
      <c r="F3" s="1"/>
    </row>
    <row r="4" spans="2:16" ht="7.5" customHeight="1">
      <c r="B4" s="3"/>
      <c r="C4" s="3"/>
      <c r="D4" s="3"/>
      <c r="E4" s="4"/>
      <c r="F4" s="4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8">
      <c r="B5" s="5" t="s">
        <v>2</v>
      </c>
      <c r="C5" s="100"/>
      <c r="D5" s="6" t="s">
        <v>3</v>
      </c>
      <c r="E5" s="7"/>
      <c r="F5" s="8"/>
      <c r="G5" s="101"/>
      <c r="H5" s="102"/>
      <c r="I5" s="103"/>
      <c r="J5" s="9"/>
      <c r="K5" s="9"/>
      <c r="L5" s="9"/>
      <c r="M5" s="9"/>
      <c r="N5" s="9"/>
      <c r="O5" s="9"/>
      <c r="P5" s="9"/>
    </row>
    <row r="6" spans="2:16" ht="4.5" customHeight="1">
      <c r="B6" s="3"/>
      <c r="C6" s="3"/>
      <c r="D6" s="3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5">
      <c r="B7" s="10" t="s">
        <v>4</v>
      </c>
      <c r="C7" s="11"/>
      <c r="D7" s="11"/>
      <c r="E7" s="12"/>
      <c r="F7" s="12"/>
      <c r="G7" s="11"/>
      <c r="H7" s="11"/>
      <c r="I7" s="13"/>
      <c r="J7" s="3"/>
      <c r="K7" s="3"/>
      <c r="L7" s="3"/>
      <c r="M7" s="3"/>
      <c r="N7" s="3"/>
      <c r="O7" s="3"/>
      <c r="P7" s="3"/>
    </row>
    <row r="8" spans="2:16" ht="18.75">
      <c r="B8" s="14" t="s">
        <v>5</v>
      </c>
      <c r="C8" s="15"/>
      <c r="D8" s="15"/>
      <c r="E8" s="16"/>
      <c r="F8" s="16"/>
      <c r="G8" s="15"/>
      <c r="H8" s="15"/>
      <c r="I8" s="17"/>
      <c r="J8" s="18"/>
      <c r="K8" s="18"/>
      <c r="L8" s="18"/>
      <c r="M8" s="18"/>
      <c r="N8" s="18"/>
      <c r="O8" s="18"/>
      <c r="P8" s="18"/>
    </row>
    <row r="9" spans="2:16" ht="18.75">
      <c r="B9" s="19" t="s">
        <v>6</v>
      </c>
      <c r="C9" s="20"/>
      <c r="D9" s="20"/>
      <c r="E9" s="21"/>
      <c r="F9" s="21"/>
      <c r="G9" s="20"/>
      <c r="H9" s="20"/>
      <c r="I9" s="22"/>
      <c r="J9" s="18"/>
      <c r="K9" s="18"/>
      <c r="L9" s="18"/>
      <c r="M9" s="18"/>
      <c r="N9" s="18"/>
      <c r="O9" s="18"/>
      <c r="P9" s="18"/>
    </row>
    <row r="10" spans="2:9" ht="26.25">
      <c r="B10" s="23"/>
      <c r="C10" s="23"/>
      <c r="D10" s="23"/>
      <c r="E10" s="24" t="s">
        <v>7</v>
      </c>
      <c r="F10" s="25"/>
      <c r="G10" s="26" t="s">
        <v>8</v>
      </c>
      <c r="H10" s="26" t="s">
        <v>9</v>
      </c>
      <c r="I10" s="26" t="s">
        <v>10</v>
      </c>
    </row>
    <row r="11" spans="2:9" ht="18.75" thickBot="1">
      <c r="B11" s="27"/>
      <c r="C11" s="28" t="s">
        <v>64</v>
      </c>
      <c r="D11" s="29"/>
      <c r="E11" s="30"/>
      <c r="F11" s="30"/>
      <c r="G11" s="27"/>
      <c r="H11" s="27"/>
      <c r="I11" s="30" t="s">
        <v>11</v>
      </c>
    </row>
    <row r="12" spans="2:16" ht="27.75" customHeight="1" thickBot="1">
      <c r="B12" s="31" t="s">
        <v>8</v>
      </c>
      <c r="C12" s="104" t="s">
        <v>12</v>
      </c>
      <c r="D12" s="105"/>
      <c r="E12" s="105"/>
      <c r="F12" s="32"/>
      <c r="G12" s="95"/>
      <c r="H12" s="95"/>
      <c r="I12" s="95"/>
      <c r="J12" s="9"/>
      <c r="K12" s="73"/>
      <c r="L12" s="74">
        <f aca="true" t="shared" si="0" ref="L12:N13">ROUND(G12,0)</f>
        <v>0</v>
      </c>
      <c r="M12" s="74">
        <f t="shared" si="0"/>
        <v>0</v>
      </c>
      <c r="N12" s="74">
        <f t="shared" si="0"/>
        <v>0</v>
      </c>
      <c r="O12" s="9"/>
      <c r="P12" s="9"/>
    </row>
    <row r="13" spans="2:16" ht="18.75" thickBot="1">
      <c r="B13" s="31" t="s">
        <v>13</v>
      </c>
      <c r="C13" s="33" t="s">
        <v>65</v>
      </c>
      <c r="D13" s="33"/>
      <c r="E13" s="32"/>
      <c r="F13" s="32"/>
      <c r="G13" s="95"/>
      <c r="H13" s="95"/>
      <c r="I13" s="95"/>
      <c r="J13" s="9"/>
      <c r="K13" s="73"/>
      <c r="L13" s="74">
        <f t="shared" si="0"/>
        <v>0</v>
      </c>
      <c r="M13" s="74">
        <f t="shared" si="0"/>
        <v>0</v>
      </c>
      <c r="N13" s="74">
        <f t="shared" si="0"/>
        <v>0</v>
      </c>
      <c r="O13" s="9"/>
      <c r="P13" s="9"/>
    </row>
    <row r="14" spans="2:14" ht="16.5">
      <c r="B14" s="34"/>
      <c r="C14" s="33" t="s">
        <v>66</v>
      </c>
      <c r="D14" s="35"/>
      <c r="E14" s="36" t="s">
        <v>14</v>
      </c>
      <c r="F14" s="36"/>
      <c r="G14" s="97">
        <f>IF((INT(L12+0.5)+INT(L13+0.5))&gt;2160,"ERROR",(INT(L12+0.5)+INT(L13+0.5)))</f>
        <v>0</v>
      </c>
      <c r="H14" s="97">
        <f>IF((INT(M12+0.5)+INT(M13+0.5))&gt;2160,"ERROR",(INT(M12+0.5)+INT(M13+0.5)))</f>
        <v>0</v>
      </c>
      <c r="I14" s="97">
        <f>IF((INT(N12+0.5)+INT(N13+0.5))&gt;2160,"ERROR",(INT(N12+0.5)+INT(N13+0.5)))</f>
        <v>0</v>
      </c>
      <c r="K14" s="75"/>
      <c r="L14" s="75"/>
      <c r="M14" s="75"/>
      <c r="N14" s="75"/>
    </row>
    <row r="15" spans="2:14" ht="17.25" thickBot="1">
      <c r="B15" s="34" t="s">
        <v>15</v>
      </c>
      <c r="C15" s="33" t="s">
        <v>67</v>
      </c>
      <c r="D15" s="35"/>
      <c r="E15" s="36" t="s">
        <v>16</v>
      </c>
      <c r="F15" s="36"/>
      <c r="G15" s="98">
        <f>ROUND(0.8*G14,0)</f>
        <v>0</v>
      </c>
      <c r="H15" s="98">
        <f>ROUND(0.8*H14,0)</f>
        <v>0</v>
      </c>
      <c r="I15" s="99">
        <f>ROUND(0.8*I14,0)</f>
        <v>0</v>
      </c>
      <c r="J15" s="37"/>
      <c r="K15" s="75"/>
      <c r="L15" s="75"/>
      <c r="M15" s="75"/>
      <c r="N15" s="75"/>
    </row>
    <row r="16" spans="2:16" ht="18.75" thickBot="1">
      <c r="B16" s="38"/>
      <c r="C16" s="39" t="s">
        <v>68</v>
      </c>
      <c r="D16" s="40"/>
      <c r="E16" s="41"/>
      <c r="F16" s="41"/>
      <c r="G16" s="38"/>
      <c r="H16" s="38"/>
      <c r="I16" s="38"/>
      <c r="J16" s="42"/>
      <c r="K16" s="76"/>
      <c r="L16" s="76"/>
      <c r="M16" s="76"/>
      <c r="N16" s="76"/>
      <c r="O16" s="42"/>
      <c r="P16" s="42"/>
    </row>
    <row r="17" spans="2:16" ht="18.75" thickBot="1">
      <c r="B17" s="43" t="s">
        <v>9</v>
      </c>
      <c r="C17" s="44" t="s">
        <v>17</v>
      </c>
      <c r="D17" s="45"/>
      <c r="E17" s="46" t="s">
        <v>18</v>
      </c>
      <c r="F17" s="46"/>
      <c r="G17" s="95"/>
      <c r="H17" s="96"/>
      <c r="I17" s="95"/>
      <c r="J17" s="9"/>
      <c r="K17" s="73"/>
      <c r="L17" s="74">
        <f aca="true" t="shared" si="1" ref="L17:N18">ROUND(G17,0)</f>
        <v>0</v>
      </c>
      <c r="M17" s="74">
        <f t="shared" si="1"/>
        <v>0</v>
      </c>
      <c r="N17" s="74">
        <f t="shared" si="1"/>
        <v>0</v>
      </c>
      <c r="O17" s="9"/>
      <c r="P17" s="9"/>
    </row>
    <row r="18" spans="2:16" ht="18.75" thickBot="1">
      <c r="B18" s="31"/>
      <c r="C18" s="47" t="s">
        <v>19</v>
      </c>
      <c r="D18" s="33"/>
      <c r="E18" s="32"/>
      <c r="F18" s="32"/>
      <c r="G18" s="95"/>
      <c r="H18" s="95"/>
      <c r="I18" s="95"/>
      <c r="J18" s="9"/>
      <c r="K18" s="73"/>
      <c r="L18" s="74">
        <f t="shared" si="1"/>
        <v>0</v>
      </c>
      <c r="M18" s="74">
        <f t="shared" si="1"/>
        <v>0</v>
      </c>
      <c r="N18" s="74">
        <f t="shared" si="1"/>
        <v>0</v>
      </c>
      <c r="O18" s="9"/>
      <c r="P18" s="9"/>
    </row>
    <row r="19" spans="2:16" ht="16.5">
      <c r="B19" s="31"/>
      <c r="C19" s="47" t="s">
        <v>20</v>
      </c>
      <c r="D19" s="33"/>
      <c r="E19" s="32" t="s">
        <v>21</v>
      </c>
      <c r="F19" s="48"/>
      <c r="G19" s="94">
        <f>INT((0.75*(INT(G17+0.5))+63)+0.5)</f>
        <v>63</v>
      </c>
      <c r="H19" s="94">
        <f>INT((0.75*(INT(H17+0.5))+63)+0.5)</f>
        <v>63</v>
      </c>
      <c r="I19" s="94">
        <f>INT((0.75*(INT(I17+0.5))+63)+0.5)</f>
        <v>63</v>
      </c>
      <c r="J19" s="9"/>
      <c r="K19" s="73"/>
      <c r="L19" s="73"/>
      <c r="M19" s="73"/>
      <c r="N19" s="73"/>
      <c r="O19" s="9"/>
      <c r="P19" s="9"/>
    </row>
    <row r="20" spans="2:16" ht="17.25" thickBot="1">
      <c r="B20" s="31" t="s">
        <v>22</v>
      </c>
      <c r="C20" s="50" t="s">
        <v>69</v>
      </c>
      <c r="D20" s="33"/>
      <c r="E20" s="32"/>
      <c r="F20" s="48"/>
      <c r="G20" s="94">
        <f>IF((G18-G19)&lt;0,0,((INT(G18+0.5))-G19))</f>
        <v>0</v>
      </c>
      <c r="H20" s="94">
        <f>IF((H18-H19)&lt;0,0,((INT(H18+0.5))-H19))</f>
        <v>0</v>
      </c>
      <c r="I20" s="94">
        <f>IF((I18-I19)&lt;0,0,((INT(I18+0.5))-I19))</f>
        <v>0</v>
      </c>
      <c r="J20" s="9"/>
      <c r="K20" s="73"/>
      <c r="L20" s="73"/>
      <c r="M20" s="73"/>
      <c r="N20" s="73"/>
      <c r="O20" s="9"/>
      <c r="P20" s="9"/>
    </row>
    <row r="21" spans="2:16" ht="18.75" thickBot="1">
      <c r="B21" s="31"/>
      <c r="C21" s="47" t="s">
        <v>23</v>
      </c>
      <c r="D21" s="33"/>
      <c r="E21" s="32"/>
      <c r="F21" s="48"/>
      <c r="G21" s="95"/>
      <c r="H21" s="95"/>
      <c r="I21" s="95"/>
      <c r="J21" s="9"/>
      <c r="K21" s="73"/>
      <c r="L21" s="74">
        <f>ROUND(G21,0)</f>
        <v>0</v>
      </c>
      <c r="M21" s="74">
        <f>ROUND(H21,0)</f>
        <v>0</v>
      </c>
      <c r="N21" s="74">
        <f>ROUND(I21,0)</f>
        <v>0</v>
      </c>
      <c r="O21" s="9"/>
      <c r="P21" s="9"/>
    </row>
    <row r="22" spans="2:16" ht="16.5">
      <c r="B22" s="31"/>
      <c r="C22" s="47" t="s">
        <v>24</v>
      </c>
      <c r="D22" s="33"/>
      <c r="E22" s="32" t="s">
        <v>25</v>
      </c>
      <c r="F22" s="48"/>
      <c r="G22" s="49">
        <f>INT((0.5*(INT(G17+0.5))+72)+0.5)</f>
        <v>72</v>
      </c>
      <c r="H22" s="49">
        <f>INT((0.5*(INT(H17+0.5))+72)+0.5)</f>
        <v>72</v>
      </c>
      <c r="I22" s="49">
        <f>INT((0.5*(INT(I17+0.5))+72)+0.5)</f>
        <v>72</v>
      </c>
      <c r="J22" s="9"/>
      <c r="K22" s="73"/>
      <c r="L22" s="73"/>
      <c r="M22" s="73"/>
      <c r="N22" s="73"/>
      <c r="O22" s="9"/>
      <c r="P22" s="9"/>
    </row>
    <row r="23" spans="2:16" ht="17.25" thickBot="1">
      <c r="B23" s="31" t="s">
        <v>26</v>
      </c>
      <c r="C23" s="50" t="s">
        <v>70</v>
      </c>
      <c r="D23" s="33"/>
      <c r="E23" s="32"/>
      <c r="F23" s="48"/>
      <c r="G23" s="49">
        <f>IF((G21-G22)&lt;0,0,((INT(G21+0.5))-G22))</f>
        <v>0</v>
      </c>
      <c r="H23" s="49">
        <f>IF((H21-H22)&lt;0,0,((INT(H21+0.5))-H22))</f>
        <v>0</v>
      </c>
      <c r="I23" s="49">
        <f>IF((I21-I22)&lt;0,0,((INT(I21+0.5))-I22))</f>
        <v>0</v>
      </c>
      <c r="J23" s="9"/>
      <c r="K23" s="73"/>
      <c r="L23" s="73"/>
      <c r="M23" s="73"/>
      <c r="N23" s="73"/>
      <c r="O23" s="9"/>
      <c r="P23" s="9"/>
    </row>
    <row r="24" spans="2:16" ht="18.75" thickBot="1">
      <c r="B24" s="31"/>
      <c r="C24" s="47" t="s">
        <v>27</v>
      </c>
      <c r="D24" s="33"/>
      <c r="E24" s="32"/>
      <c r="F24" s="48"/>
      <c r="G24" s="95"/>
      <c r="H24" s="95"/>
      <c r="I24" s="95"/>
      <c r="J24" s="9"/>
      <c r="K24" s="73"/>
      <c r="L24" s="74">
        <f>ROUND(G24,0)</f>
        <v>0</v>
      </c>
      <c r="M24" s="74">
        <f>ROUND(H24,0)</f>
        <v>0</v>
      </c>
      <c r="N24" s="74">
        <f>ROUND(I24,0)</f>
        <v>0</v>
      </c>
      <c r="O24" s="9"/>
      <c r="P24" s="9"/>
    </row>
    <row r="25" spans="2:16" ht="16.5">
      <c r="B25" s="31"/>
      <c r="C25" s="47" t="s">
        <v>28</v>
      </c>
      <c r="D25" s="33"/>
      <c r="E25" s="32" t="s">
        <v>29</v>
      </c>
      <c r="F25" s="48"/>
      <c r="G25" s="94">
        <f>INT((0.25*(INT(G17+0.5))+72)+0.5)</f>
        <v>72</v>
      </c>
      <c r="H25" s="94">
        <f>INT((0.25*(INT(H17+0.5))+72)+0.5)</f>
        <v>72</v>
      </c>
      <c r="I25" s="94">
        <f>INT((0.25*(INT(I17+0.5))+72)+0.5)</f>
        <v>72</v>
      </c>
      <c r="J25" s="9"/>
      <c r="K25" s="73"/>
      <c r="L25" s="73"/>
      <c r="M25" s="73"/>
      <c r="N25" s="73"/>
      <c r="O25" s="9"/>
      <c r="P25" s="9"/>
    </row>
    <row r="26" spans="2:16" ht="16.5">
      <c r="B26" s="31" t="s">
        <v>30</v>
      </c>
      <c r="C26" s="50" t="s">
        <v>71</v>
      </c>
      <c r="D26" s="33"/>
      <c r="E26" s="32"/>
      <c r="F26" s="48"/>
      <c r="G26" s="94">
        <f>IF((G24-G25)&lt;0,0,((INT(G24+0.5))-G25))</f>
        <v>0</v>
      </c>
      <c r="H26" s="94">
        <f>IF((H24-H25)&lt;0,0,((INT(H24+0.5))-H25))</f>
        <v>0</v>
      </c>
      <c r="I26" s="94">
        <f>IF((I24-I25)&lt;0,0,((INT(I24+0.5))-I25))</f>
        <v>0</v>
      </c>
      <c r="J26" s="9"/>
      <c r="K26" s="75"/>
      <c r="L26" s="75"/>
      <c r="M26" s="75"/>
      <c r="N26" s="73"/>
      <c r="O26" s="9"/>
      <c r="P26" s="9"/>
    </row>
    <row r="27" spans="2:14" ht="18.75" thickBot="1">
      <c r="B27" s="38"/>
      <c r="C27" s="39" t="s">
        <v>72</v>
      </c>
      <c r="D27" s="40"/>
      <c r="E27" s="41"/>
      <c r="F27" s="41"/>
      <c r="G27" s="38"/>
      <c r="H27" s="38"/>
      <c r="I27" s="51"/>
      <c r="K27" s="75"/>
      <c r="L27" s="75"/>
      <c r="M27" s="75"/>
      <c r="N27" s="75"/>
    </row>
    <row r="28" spans="2:16" ht="18.75" thickBot="1">
      <c r="B28" s="31" t="s">
        <v>31</v>
      </c>
      <c r="C28" s="47" t="s">
        <v>32</v>
      </c>
      <c r="D28" s="33"/>
      <c r="E28" s="32"/>
      <c r="F28" s="48"/>
      <c r="G28" s="95"/>
      <c r="H28" s="95"/>
      <c r="I28" s="95"/>
      <c r="J28" s="9"/>
      <c r="K28" s="73"/>
      <c r="L28" s="74">
        <f>ROUND(G28,0)</f>
        <v>0</v>
      </c>
      <c r="M28" s="74">
        <f>ROUND(H28,0)</f>
        <v>0</v>
      </c>
      <c r="N28" s="74">
        <f>ROUND(I28,0)</f>
        <v>0</v>
      </c>
      <c r="O28" s="9"/>
      <c r="P28" s="9"/>
    </row>
    <row r="29" spans="2:16" ht="18.75" thickBot="1">
      <c r="B29" s="31" t="s">
        <v>33</v>
      </c>
      <c r="C29" s="44" t="s">
        <v>34</v>
      </c>
      <c r="D29" s="33"/>
      <c r="E29" s="32" t="s">
        <v>18</v>
      </c>
      <c r="F29" s="48"/>
      <c r="G29" s="95"/>
      <c r="H29" s="96"/>
      <c r="I29" s="95"/>
      <c r="J29" s="9"/>
      <c r="K29" s="73"/>
      <c r="L29" s="74">
        <f aca="true" t="shared" si="2" ref="L29:N30">ROUND(G29,0)</f>
        <v>0</v>
      </c>
      <c r="M29" s="74">
        <f t="shared" si="2"/>
        <v>0</v>
      </c>
      <c r="N29" s="74">
        <f t="shared" si="2"/>
        <v>0</v>
      </c>
      <c r="O29" s="9"/>
      <c r="P29" s="9"/>
    </row>
    <row r="30" spans="2:16" ht="18.75" thickBot="1">
      <c r="B30" s="31"/>
      <c r="C30" s="47" t="s">
        <v>19</v>
      </c>
      <c r="D30" s="33"/>
      <c r="E30" s="32"/>
      <c r="F30" s="48"/>
      <c r="G30" s="95"/>
      <c r="H30" s="95"/>
      <c r="I30" s="95"/>
      <c r="J30" s="9"/>
      <c r="K30" s="73"/>
      <c r="L30" s="74">
        <f t="shared" si="2"/>
        <v>0</v>
      </c>
      <c r="M30" s="74">
        <f t="shared" si="2"/>
        <v>0</v>
      </c>
      <c r="N30" s="74">
        <f t="shared" si="2"/>
        <v>0</v>
      </c>
      <c r="O30" s="9"/>
      <c r="P30" s="9"/>
    </row>
    <row r="31" spans="2:16" ht="16.5">
      <c r="B31" s="31"/>
      <c r="C31" s="47" t="s">
        <v>20</v>
      </c>
      <c r="D31" s="33"/>
      <c r="E31" s="32" t="s">
        <v>35</v>
      </c>
      <c r="F31" s="48"/>
      <c r="G31" s="94">
        <f>INT((0.75*(INT(G29+0.5))+55)+0.5)</f>
        <v>55</v>
      </c>
      <c r="H31" s="94">
        <f>INT((0.75*(INT(H29+0.5))+55)+0.5)</f>
        <v>55</v>
      </c>
      <c r="I31" s="94">
        <f>INT((0.75*(INT(I29+0.5))+55)+0.5)</f>
        <v>55</v>
      </c>
      <c r="J31" s="9"/>
      <c r="K31" s="73"/>
      <c r="L31" s="73"/>
      <c r="M31" s="73"/>
      <c r="N31" s="73"/>
      <c r="O31" s="9"/>
      <c r="P31" s="9"/>
    </row>
    <row r="32" spans="2:16" ht="17.25" thickBot="1">
      <c r="B32" s="31" t="s">
        <v>36</v>
      </c>
      <c r="C32" s="50" t="s">
        <v>69</v>
      </c>
      <c r="D32" s="33"/>
      <c r="E32" s="32"/>
      <c r="F32" s="48"/>
      <c r="G32" s="94">
        <f>IF((G30-G31)&lt;0,0,((INT(G30+0.5))-G31))</f>
        <v>0</v>
      </c>
      <c r="H32" s="94">
        <f>IF((H30-H31)&lt;0,0,((INT(H30+0.5))-H31))</f>
        <v>0</v>
      </c>
      <c r="I32" s="94">
        <f>IF((I30-I31)&lt;0,0,((INT(I30+0.5))-I31))</f>
        <v>0</v>
      </c>
      <c r="J32" s="9"/>
      <c r="K32" s="73"/>
      <c r="L32" s="73"/>
      <c r="M32" s="73"/>
      <c r="N32" s="73"/>
      <c r="O32" s="9"/>
      <c r="P32" s="9"/>
    </row>
    <row r="33" spans="2:16" ht="18.75" thickBot="1">
      <c r="B33" s="31"/>
      <c r="C33" s="47" t="s">
        <v>23</v>
      </c>
      <c r="D33" s="33"/>
      <c r="E33" s="32"/>
      <c r="F33" s="48"/>
      <c r="G33" s="95"/>
      <c r="H33" s="95"/>
      <c r="I33" s="95"/>
      <c r="J33" s="9"/>
      <c r="K33" s="73"/>
      <c r="L33" s="74">
        <f>ROUND(G33,0)</f>
        <v>0</v>
      </c>
      <c r="M33" s="74">
        <f>ROUND(H33,0)</f>
        <v>0</v>
      </c>
      <c r="N33" s="74">
        <f>ROUND(I33,0)</f>
        <v>0</v>
      </c>
      <c r="O33" s="9"/>
      <c r="P33" s="9"/>
    </row>
    <row r="34" spans="2:16" ht="16.5">
      <c r="B34" s="31"/>
      <c r="C34" s="47" t="s">
        <v>24</v>
      </c>
      <c r="D34" s="33"/>
      <c r="E34" s="32" t="s">
        <v>37</v>
      </c>
      <c r="F34" s="48"/>
      <c r="G34" s="94">
        <f>INT((0.5*(INT(G29+0.5))+60)+0.5)</f>
        <v>60</v>
      </c>
      <c r="H34" s="94">
        <f>INT((0.5*(INT(H29+0.5))+60)+0.5)</f>
        <v>60</v>
      </c>
      <c r="I34" s="94">
        <f>INT((0.5*(INT(I29+0.5))+60)+0.5)</f>
        <v>60</v>
      </c>
      <c r="J34" s="9"/>
      <c r="K34" s="73"/>
      <c r="L34" s="73"/>
      <c r="M34" s="73"/>
      <c r="N34" s="73"/>
      <c r="O34" s="9"/>
      <c r="P34" s="9"/>
    </row>
    <row r="35" spans="2:16" ht="17.25" thickBot="1">
      <c r="B35" s="31" t="s">
        <v>38</v>
      </c>
      <c r="C35" s="50" t="s">
        <v>70</v>
      </c>
      <c r="D35" s="33"/>
      <c r="E35" s="32"/>
      <c r="F35" s="48"/>
      <c r="G35" s="94">
        <f>IF((G33-G34)&lt;0,0,((INT(G33+0.5))-G34))</f>
        <v>0</v>
      </c>
      <c r="H35" s="94">
        <f>IF((H33-H34)&lt;0,0,((INT(H33+0.5))-H34))</f>
        <v>0</v>
      </c>
      <c r="I35" s="94">
        <f>IF((I33-I34)&lt;0,0,((INT(I33+0.5))-I34))</f>
        <v>0</v>
      </c>
      <c r="J35" s="9"/>
      <c r="K35" s="73"/>
      <c r="L35" s="73"/>
      <c r="M35" s="73"/>
      <c r="N35" s="73"/>
      <c r="O35" s="9"/>
      <c r="P35" s="9"/>
    </row>
    <row r="36" spans="2:16" ht="18.75" thickBot="1">
      <c r="B36" s="31"/>
      <c r="C36" s="47" t="s">
        <v>27</v>
      </c>
      <c r="D36" s="33"/>
      <c r="E36" s="32"/>
      <c r="F36" s="48"/>
      <c r="G36" s="95"/>
      <c r="H36" s="95"/>
      <c r="I36" s="95"/>
      <c r="J36" s="9"/>
      <c r="K36" s="73"/>
      <c r="L36" s="74">
        <f>ROUND(G36,0)</f>
        <v>0</v>
      </c>
      <c r="M36" s="74">
        <f>ROUND(H36,0)</f>
        <v>0</v>
      </c>
      <c r="N36" s="74">
        <f>ROUND(I36,0)</f>
        <v>0</v>
      </c>
      <c r="O36" s="9"/>
      <c r="P36" s="9"/>
    </row>
    <row r="37" spans="2:14" ht="16.5">
      <c r="B37" s="34"/>
      <c r="C37" s="47" t="s">
        <v>28</v>
      </c>
      <c r="D37" s="35"/>
      <c r="E37" s="36" t="s">
        <v>39</v>
      </c>
      <c r="F37" s="52"/>
      <c r="G37" s="94">
        <f>INT((0.25*(INT(G29+0.5))+60)+0.5)</f>
        <v>60</v>
      </c>
      <c r="H37" s="94">
        <f>INT((0.25*(INT(H29+0.5))+60)+0.5)</f>
        <v>60</v>
      </c>
      <c r="I37" s="94">
        <f>INT((0.25*(INT(I29+0.5))+60)+0.5)</f>
        <v>60</v>
      </c>
      <c r="K37" s="75"/>
      <c r="L37" s="75"/>
      <c r="M37" s="75"/>
      <c r="N37" s="75"/>
    </row>
    <row r="38" spans="2:14" ht="16.5">
      <c r="B38" s="34" t="s">
        <v>40</v>
      </c>
      <c r="C38" s="50" t="s">
        <v>71</v>
      </c>
      <c r="D38" s="35"/>
      <c r="E38" s="36"/>
      <c r="F38" s="52"/>
      <c r="G38" s="94">
        <f>IF((G36-G37)&lt;0,0,((INT(G36+0.5))-G37))</f>
        <v>0</v>
      </c>
      <c r="H38" s="94">
        <f>IF((H36-H37)&lt;0,0,((INT(H36+0.5))-H37))</f>
        <v>0</v>
      </c>
      <c r="I38" s="94">
        <f>IF((I36-I37)&lt;0,0,((INT(I36+0.5))-I37))</f>
        <v>0</v>
      </c>
      <c r="K38" s="75"/>
      <c r="L38" s="75"/>
      <c r="M38" s="75"/>
      <c r="N38" s="75"/>
    </row>
    <row r="39" spans="2:14" ht="18">
      <c r="B39" s="38"/>
      <c r="C39" s="39" t="s">
        <v>73</v>
      </c>
      <c r="D39" s="40"/>
      <c r="E39" s="41"/>
      <c r="F39" s="41"/>
      <c r="G39" s="38"/>
      <c r="H39" s="38"/>
      <c r="I39" s="51"/>
      <c r="K39" s="75"/>
      <c r="L39" s="75" t="e">
        <f>G42/G44*100</f>
        <v>#DIV/0!</v>
      </c>
      <c r="M39" s="75" t="e">
        <f>H42/H44*100</f>
        <v>#DIV/0!</v>
      </c>
      <c r="N39" s="75" t="e">
        <f>I42/I44*100</f>
        <v>#DIV/0!</v>
      </c>
    </row>
    <row r="40" spans="2:14" ht="16.5">
      <c r="B40" s="34" t="s">
        <v>41</v>
      </c>
      <c r="C40" s="35" t="s">
        <v>42</v>
      </c>
      <c r="D40" s="53"/>
      <c r="E40" s="54" t="s">
        <v>74</v>
      </c>
      <c r="F40" s="52"/>
      <c r="G40" s="91">
        <f>INT(G12+0.5)*INT(G17+0.5)*0.5</f>
        <v>0</v>
      </c>
      <c r="H40" s="91">
        <f>INT(H12+0.5)*INT(H17+0.5)*0.5</f>
        <v>0</v>
      </c>
      <c r="I40" s="91">
        <f>INT(I12+0.5)*INT(I17+0.5)*0.5</f>
        <v>0</v>
      </c>
      <c r="K40" s="75"/>
      <c r="L40" s="75"/>
      <c r="M40" s="75"/>
      <c r="N40" s="75"/>
    </row>
    <row r="41" spans="2:14" ht="16.5">
      <c r="B41" s="34" t="s">
        <v>43</v>
      </c>
      <c r="C41" s="35" t="s">
        <v>44</v>
      </c>
      <c r="D41" s="53"/>
      <c r="E41" s="54" t="s">
        <v>75</v>
      </c>
      <c r="F41" s="52"/>
      <c r="G41" s="92">
        <f>(ROUND(G12,0)*((2*ROUND(G20,0))+(ROUND(G23,0))+(2*ROUND(G26,0)))/6)</f>
        <v>0</v>
      </c>
      <c r="H41" s="92">
        <f>(ROUND(H12,0)*((2*ROUND(H20,0))+(ROUND(H23,0))+(2*ROUND(H26,0)))/6)</f>
        <v>0</v>
      </c>
      <c r="I41" s="92">
        <f>(ROUND(I12,0)*((2*ROUND(I20,0))+(ROUND(I23,0))+(2*ROUND(I26,0)))/6)</f>
        <v>0</v>
      </c>
      <c r="K41" s="75"/>
      <c r="L41" s="75"/>
      <c r="M41" s="75"/>
      <c r="N41" s="75"/>
    </row>
    <row r="42" spans="2:14" ht="16.5">
      <c r="B42" s="34" t="s">
        <v>45</v>
      </c>
      <c r="C42" s="35" t="s">
        <v>46</v>
      </c>
      <c r="D42" s="53"/>
      <c r="E42" s="54" t="s">
        <v>76</v>
      </c>
      <c r="F42" s="52"/>
      <c r="G42" s="91">
        <f>INT(G28+0.5)*INT(G29+0.5)*0.5</f>
        <v>0</v>
      </c>
      <c r="H42" s="91">
        <f>INT(H28+0.5)*INT(H29+0.5)*0.5</f>
        <v>0</v>
      </c>
      <c r="I42" s="91">
        <f>INT(I28+0.5)*INT(I29+0.5)*0.5</f>
        <v>0</v>
      </c>
      <c r="K42" s="75"/>
      <c r="L42" s="75"/>
      <c r="M42" s="75"/>
      <c r="N42" s="75"/>
    </row>
    <row r="43" spans="2:14" ht="16.5">
      <c r="B43" s="34" t="s">
        <v>47</v>
      </c>
      <c r="C43" s="35" t="s">
        <v>48</v>
      </c>
      <c r="D43" s="53"/>
      <c r="E43" s="54" t="s">
        <v>77</v>
      </c>
      <c r="F43" s="52"/>
      <c r="G43" s="92">
        <f>(ROUND(G28,0)*((2*ROUND(G32,0))+(ROUND(G35,0))+(2*ROUND(G38,0)))/6)</f>
        <v>0</v>
      </c>
      <c r="H43" s="92">
        <f>(ROUND(H28,0)*((2*ROUND(H32,0))+(ROUND(H35,0))+(2*ROUND(H38,0)))/6)</f>
        <v>0</v>
      </c>
      <c r="I43" s="92">
        <f>(ROUND(I28,0)*((2*ROUND(I32,0))+(ROUND(I35,0))+(2*ROUND(I38,0)))/6)</f>
        <v>0</v>
      </c>
      <c r="K43" s="75"/>
      <c r="L43" s="75"/>
      <c r="M43" s="75"/>
      <c r="N43" s="75"/>
    </row>
    <row r="44" spans="2:14" ht="16.5">
      <c r="B44" s="34"/>
      <c r="C44" s="35" t="s">
        <v>49</v>
      </c>
      <c r="D44" s="33"/>
      <c r="E44" s="32" t="s">
        <v>50</v>
      </c>
      <c r="F44" s="52"/>
      <c r="G44" s="92">
        <f>G40+G41+G42+G43</f>
        <v>0</v>
      </c>
      <c r="H44" s="92">
        <f>H40+H41+H42+H43</f>
        <v>0</v>
      </c>
      <c r="I44" s="92">
        <f>I40+I41+I42+I43</f>
        <v>0</v>
      </c>
      <c r="K44" s="75"/>
      <c r="L44" s="75"/>
      <c r="M44" s="77" t="s">
        <v>51</v>
      </c>
      <c r="N44" s="75"/>
    </row>
    <row r="45" spans="2:14" ht="18.75">
      <c r="B45" s="34"/>
      <c r="C45" s="55" t="s">
        <v>52</v>
      </c>
      <c r="D45" s="35"/>
      <c r="E45" s="56" t="s">
        <v>53</v>
      </c>
      <c r="F45" s="52"/>
      <c r="G45" s="93">
        <f>IF(((ROUND((G44/100)/10000,4)))&gt;0.5161,"Error",(ROUND((G44/100)/10000,4)))</f>
        <v>0</v>
      </c>
      <c r="H45" s="93">
        <f>IF(((ROUND((H44/100)/10000,4)))&gt;0.5161,"Error",(ROUND((H44/100)/10000,4)))</f>
        <v>0</v>
      </c>
      <c r="I45" s="93">
        <f>IF(((ROUND((I44/100)/10000,4)))&gt;0.5161,"Error",(ROUND((I44/100)/10000,4)))</f>
        <v>0</v>
      </c>
      <c r="K45" s="78"/>
      <c r="L45" s="79"/>
      <c r="M45" s="80">
        <f>MIN(G45:I45)</f>
        <v>0</v>
      </c>
      <c r="N45" s="75"/>
    </row>
    <row r="46" spans="2:14" ht="15">
      <c r="B46" s="57" t="s">
        <v>54</v>
      </c>
      <c r="E46" s="1"/>
      <c r="F46" s="1"/>
      <c r="I46" s="58" t="s">
        <v>55</v>
      </c>
      <c r="K46" s="81"/>
      <c r="L46" s="82"/>
      <c r="M46" s="83"/>
      <c r="N46" s="75"/>
    </row>
    <row r="47" spans="2:14" ht="14.25">
      <c r="B47" t="s">
        <v>56</v>
      </c>
      <c r="E47" s="1"/>
      <c r="F47" s="1"/>
      <c r="I47" s="4"/>
      <c r="K47" s="81"/>
      <c r="L47" s="82"/>
      <c r="M47" s="83"/>
      <c r="N47" s="75"/>
    </row>
    <row r="48" spans="2:16" ht="12.75">
      <c r="B48" s="60" t="s">
        <v>57</v>
      </c>
      <c r="C48" s="60"/>
      <c r="D48" s="60" t="s">
        <v>58</v>
      </c>
      <c r="E48" s="60"/>
      <c r="F48" s="61"/>
      <c r="G48" s="62"/>
      <c r="H48" s="62"/>
      <c r="I48" s="62"/>
      <c r="J48" s="60"/>
      <c r="K48" s="84"/>
      <c r="L48" s="85">
        <f>G12-H12</f>
        <v>0</v>
      </c>
      <c r="M48" s="86">
        <f>H12-I12</f>
        <v>0</v>
      </c>
      <c r="N48" s="87"/>
      <c r="O48" s="60"/>
      <c r="P48" s="60"/>
    </row>
    <row r="49" spans="2:16" ht="12.75">
      <c r="B49" s="60" t="s">
        <v>59</v>
      </c>
      <c r="C49" s="60"/>
      <c r="D49" s="60" t="s">
        <v>60</v>
      </c>
      <c r="E49" s="60"/>
      <c r="F49" s="61"/>
      <c r="G49" s="62"/>
      <c r="H49" s="62"/>
      <c r="I49" s="62"/>
      <c r="J49" s="60"/>
      <c r="K49" s="84"/>
      <c r="L49" s="85"/>
      <c r="M49" s="86"/>
      <c r="N49" s="87"/>
      <c r="O49" s="60"/>
      <c r="P49" s="60"/>
    </row>
    <row r="50" spans="2:14" ht="14.25">
      <c r="B50" s="64"/>
      <c r="C50" s="64"/>
      <c r="D50" s="64"/>
      <c r="E50" s="65"/>
      <c r="F50" s="65"/>
      <c r="G50" s="66">
        <f>IF((L48&lt;0),"A luff is not greater than than B luff","")</f>
      </c>
      <c r="H50" s="66">
        <f>IF((M48&lt;0),"B luff is not greater than than C luff","")</f>
      </c>
      <c r="I50" s="66">
        <f>IF((M48&lt;0),"C luff is not less than than B luff","")</f>
      </c>
      <c r="J50" s="67"/>
      <c r="K50" s="88">
        <v>0</v>
      </c>
      <c r="L50" s="89">
        <v>0</v>
      </c>
      <c r="M50" s="90">
        <v>0</v>
      </c>
      <c r="N50" s="75"/>
    </row>
    <row r="51" spans="2:16" ht="12.75">
      <c r="B51" s="63" t="s">
        <v>61</v>
      </c>
      <c r="C51" s="63"/>
      <c r="D51" s="60"/>
      <c r="E51" s="60"/>
      <c r="F51" s="68"/>
      <c r="G51" s="63" t="s">
        <v>62</v>
      </c>
      <c r="H51" s="60"/>
      <c r="I51" s="62"/>
      <c r="J51" s="60"/>
      <c r="K51" s="69"/>
      <c r="L51" s="69"/>
      <c r="M51" s="69"/>
      <c r="N51" s="60"/>
      <c r="O51" s="60"/>
      <c r="P51" s="60"/>
    </row>
    <row r="52" spans="2:10" ht="14.25">
      <c r="B52" s="64"/>
      <c r="C52" s="64"/>
      <c r="D52" s="64"/>
      <c r="E52" s="65"/>
      <c r="F52" s="65"/>
      <c r="G52" s="66">
        <f>IF((L50&lt;0),"A luff is not greater than than B luff","")</f>
      </c>
      <c r="H52" s="66">
        <f>IF((M50&lt;0),"B luff is not greater than than C luff","")</f>
      </c>
      <c r="I52" s="66">
        <f>IF((M50&lt;0),"C luff is not less than than B luff","")</f>
      </c>
      <c r="J52" s="67"/>
    </row>
    <row r="53" spans="2:9" ht="12.75">
      <c r="B53" s="59"/>
      <c r="C53" s="59"/>
      <c r="D53" s="59"/>
      <c r="E53" s="70"/>
      <c r="F53" s="70"/>
      <c r="G53" s="59"/>
      <c r="H53" s="59"/>
      <c r="I53" s="59"/>
    </row>
    <row r="54" spans="2:9" ht="12.75">
      <c r="B54" s="71" t="s">
        <v>78</v>
      </c>
      <c r="E54" s="1"/>
      <c r="F54" s="1"/>
      <c r="I54" s="72" t="s">
        <v>63</v>
      </c>
    </row>
    <row r="55" spans="5:9" ht="14.25">
      <c r="E55" s="1"/>
      <c r="F55" s="1"/>
      <c r="G55" s="67"/>
      <c r="H55" s="67"/>
      <c r="I55" s="67"/>
    </row>
    <row r="56" spans="5:6" ht="12.75">
      <c r="E56" s="1"/>
      <c r="F56" s="1"/>
    </row>
  </sheetData>
  <sheetProtection sheet="1" objects="1" scenarios="1" selectLockedCells="1"/>
  <mergeCells count="2">
    <mergeCell ref="G5:I5"/>
    <mergeCell ref="C12:E12"/>
  </mergeCells>
  <printOptions horizontalCentered="1" verticalCentered="1"/>
  <pageMargins left="0.2362204724409449" right="0.1968503937007874" top="0.31496062992125984" bottom="0.2755905511811024" header="0.2362204724409449" footer="0.3937007874015748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MERLAUD Bernard</dc:creator>
  <cp:keywords/>
  <dc:description/>
  <cp:lastModifiedBy>CHSA</cp:lastModifiedBy>
  <dcterms:created xsi:type="dcterms:W3CDTF">2006-01-25T17:24:35Z</dcterms:created>
  <dcterms:modified xsi:type="dcterms:W3CDTF">2009-04-01T09:13:53Z</dcterms:modified>
  <cp:category/>
  <cp:version/>
  <cp:contentType/>
  <cp:contentStatus/>
</cp:coreProperties>
</file>